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5D33DE0-D2BA-4DDA-B72D-0996B50D929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TAX CALC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3" l="1"/>
  <c r="J29" i="3"/>
  <c r="H22" i="3" l="1"/>
  <c r="G21" i="3" l="1"/>
  <c r="H21" i="3" l="1"/>
  <c r="H25" i="3" s="1"/>
  <c r="I21" i="3" s="1"/>
  <c r="F54" i="3"/>
  <c r="E51" i="3"/>
  <c r="E50" i="3"/>
  <c r="G49" i="3"/>
  <c r="E49" i="3" s="1"/>
  <c r="G48" i="3"/>
  <c r="E48" i="3" s="1"/>
  <c r="G47" i="3"/>
  <c r="E47" i="3" s="1"/>
  <c r="G46" i="3"/>
  <c r="H45" i="3"/>
  <c r="E45" i="3"/>
  <c r="E41" i="3"/>
  <c r="E40" i="3"/>
  <c r="G39" i="3"/>
  <c r="E39" i="3" s="1"/>
  <c r="G38" i="3"/>
  <c r="E38" i="3" s="1"/>
  <c r="G37" i="3"/>
  <c r="E37" i="3" s="1"/>
  <c r="G36" i="3"/>
  <c r="H35" i="3"/>
  <c r="E35" i="3"/>
  <c r="H46" i="3" l="1"/>
  <c r="H47" i="3" s="1"/>
  <c r="H36" i="3"/>
  <c r="H37" i="3" s="1"/>
  <c r="G25" i="3"/>
  <c r="F8" i="3" s="1"/>
  <c r="E36" i="3"/>
  <c r="E46" i="3"/>
  <c r="C54" i="3" l="1"/>
  <c r="H54" i="3" s="1"/>
  <c r="C59" i="3"/>
  <c r="E59" i="3" s="1"/>
  <c r="C67" i="3"/>
  <c r="E67" i="3" s="1"/>
  <c r="C14" i="3"/>
  <c r="C63" i="3"/>
  <c r="E63" i="3" s="1"/>
  <c r="J21" i="3"/>
  <c r="K21" i="3"/>
  <c r="J36" i="3"/>
  <c r="I35" i="3"/>
  <c r="J45" i="3"/>
  <c r="K45" i="3" s="1"/>
  <c r="J35" i="3"/>
  <c r="K35" i="3" s="1"/>
  <c r="H48" i="3"/>
  <c r="I45" i="3"/>
  <c r="H38" i="3"/>
  <c r="I37" i="3"/>
  <c r="F14" i="3" l="1"/>
  <c r="G54" i="3" s="1"/>
  <c r="G14" i="3"/>
  <c r="I63" i="3" s="1"/>
  <c r="J46" i="3"/>
  <c r="K46" i="3" s="1"/>
  <c r="I46" i="3"/>
  <c r="J37" i="3"/>
  <c r="I36" i="3"/>
  <c r="H49" i="3"/>
  <c r="J47" i="3"/>
  <c r="H39" i="3"/>
  <c r="K36" i="3"/>
  <c r="I47" i="3"/>
  <c r="K37" i="3" l="1"/>
  <c r="L47" i="3"/>
  <c r="H40" i="3"/>
  <c r="I39" i="3"/>
  <c r="L48" i="3"/>
  <c r="J48" i="3"/>
  <c r="J38" i="3"/>
  <c r="L38" i="3"/>
  <c r="I48" i="3"/>
  <c r="I38" i="3"/>
  <c r="K47" i="3"/>
  <c r="L35" i="3"/>
  <c r="L37" i="3"/>
  <c r="L45" i="3"/>
  <c r="L46" i="3"/>
  <c r="L36" i="3"/>
  <c r="H50" i="3"/>
  <c r="K38" i="3" l="1"/>
  <c r="J49" i="3"/>
  <c r="L49" i="3"/>
  <c r="J39" i="3"/>
  <c r="L39" i="3"/>
  <c r="H51" i="3"/>
  <c r="K48" i="3"/>
  <c r="I49" i="3"/>
  <c r="H41" i="3"/>
  <c r="K39" i="3" l="1"/>
  <c r="J40" i="3"/>
  <c r="L40" i="3"/>
  <c r="J50" i="3"/>
  <c r="L50" i="3"/>
  <c r="I50" i="3"/>
  <c r="I40" i="3"/>
  <c r="I41" i="3"/>
  <c r="K49" i="3"/>
  <c r="K40" i="3" l="1"/>
  <c r="J51" i="3"/>
  <c r="L51" i="3"/>
  <c r="J41" i="3"/>
  <c r="L41" i="3"/>
  <c r="K50" i="3"/>
  <c r="I51" i="3"/>
  <c r="K41" i="3" l="1"/>
  <c r="K51" i="3"/>
</calcChain>
</file>

<file path=xl/sharedStrings.xml><?xml version="1.0" encoding="utf-8"?>
<sst xmlns="http://schemas.openxmlformats.org/spreadsheetml/2006/main" count="94" uniqueCount="63">
  <si>
    <t>ASSESSED VALUE</t>
  </si>
  <si>
    <t>HOMESTEAD REDUCTION</t>
  </si>
  <si>
    <t>TAXABLE ASSESSMENT</t>
  </si>
  <si>
    <t>YEAR 1</t>
  </si>
  <si>
    <t>YEAR 2</t>
  </si>
  <si>
    <t>YEAR 3</t>
  </si>
  <si>
    <t>YEAR 4</t>
  </si>
  <si>
    <t>YEAR 5</t>
  </si>
  <si>
    <t>PROPERTY DESCRIPTION</t>
  </si>
  <si>
    <t>LAND</t>
  </si>
  <si>
    <t>BUILDING</t>
  </si>
  <si>
    <t>LOT &amp; DWG</t>
  </si>
  <si>
    <t>IF PAID ON                    OR BEFORE</t>
  </si>
  <si>
    <t>IF PAID                      AFTER</t>
  </si>
  <si>
    <t xml:space="preserve">ACCT. </t>
  </si>
  <si>
    <t>123 Avon Grove Way</t>
  </si>
  <si>
    <t xml:space="preserve">                           , PA 19390</t>
  </si>
  <si>
    <t>NEW MILLAGE RATE</t>
  </si>
  <si>
    <t>ESTIMATES</t>
  </si>
  <si>
    <t>PARCEL #</t>
  </si>
  <si>
    <t>Mr. &amp; Mrs. Jones</t>
  </si>
  <si>
    <t>TOTAL INCREASE</t>
  </si>
  <si>
    <t xml:space="preserve"> </t>
  </si>
  <si>
    <t xml:space="preserve">GENERAL FUND </t>
  </si>
  <si>
    <t>CUMMULATIVE AMOUNT</t>
  </si>
  <si>
    <t>IF PAID ON OR BEFORE</t>
  </si>
  <si>
    <t>$77 MM or .22 MILLS TO MAINTAIN DEBT SERVICE AT 3.52 MILLS PER YEAR AFTER 5 YEAR PHASE IN</t>
  </si>
  <si>
    <t>$102 MM or .38 MILLS TO MAINTAIN DEBT SERVICE AT 4.34 MILLS PER YEAR AFTER 5 YEAR PHASE IN</t>
  </si>
  <si>
    <t>YEAR 6</t>
  </si>
  <si>
    <t>YEAR 7</t>
  </si>
  <si>
    <t>% CHANGE Tax $$</t>
  </si>
  <si>
    <t>NEW DEBT SERVICE</t>
  </si>
  <si>
    <t>PROJECTED MAX ADJ. ACT 1</t>
  </si>
  <si>
    <t xml:space="preserve"> OVERALL TAX INCREASE UP TO ADJ ACT 1 LIMIT</t>
  </si>
  <si>
    <t>INCREASE FOR DEBT SERVICE</t>
  </si>
  <si>
    <t>Keystone Collections Group</t>
  </si>
  <si>
    <t>PO Box 505</t>
  </si>
  <si>
    <t>Irwin, PA 15642</t>
  </si>
  <si>
    <t>AGSD TAX BILL            FACE AMOUNT</t>
  </si>
  <si>
    <t>AMOUNT OF TOTAL INCREASE ALLOCATED FOR DEBT SERVICE         (.58 mills)</t>
  </si>
  <si>
    <t>TO CALCULATE DEBT SERVICE IMPACT</t>
  </si>
  <si>
    <t>MILLAGE REQUIRED FOR DEBT SERVICE</t>
  </si>
  <si>
    <t xml:space="preserve">AMOUNT OF TAX INCREASE ALLOCATED FOR DEBT SERVICE               </t>
  </si>
  <si>
    <t xml:space="preserve">AMOUNT OF TAX INCREASE ALLOCATED FOR DEBT SERVICE              </t>
  </si>
  <si>
    <t>AMOUNT OF TAX INCREASE ALLOCATED FOR DEBT SERVICE         (.58 mills)</t>
  </si>
  <si>
    <t>2019-20                         AGSD TAX BILL            FACE AMOUNT</t>
  </si>
  <si>
    <t xml:space="preserve">5 YEAR TAX INCREASE ALLOCATED FOR DEBT SERVICE              </t>
  </si>
  <si>
    <t>1. In the yellow boxes under PROPERTY DESCRIPTION, enter your land and building values from your tax bill.</t>
  </si>
  <si>
    <t>$127 MM of Debt (5 year phase in) PFM/RBC PROJECTION</t>
  </si>
  <si>
    <t>ACT 1 INCREASE     (.92 mills)</t>
  </si>
  <si>
    <t xml:space="preserve">2019-20            MILLAGE RATE           </t>
  </si>
  <si>
    <t>2020-21 PROJECTED                ACT 1 INCREASE   (1.1 mills)</t>
  </si>
  <si>
    <t>2020-21                PROJECTED     MILLAGE RATE</t>
  </si>
  <si>
    <t xml:space="preserve">INCREASE OVER 2019-20 </t>
  </si>
  <si>
    <t>5 YEAR DEBT INSTALLMENT 2019 to 2024</t>
  </si>
  <si>
    <t>2019-20 ACTUAL: DEBT INSTALLMENT (YEAR 1)</t>
  </si>
  <si>
    <t>2020-21 ESTIMATED: TAX BILL USING PROJECTED 3.5% TAX INCREASE</t>
  </si>
  <si>
    <t>2020-21 ESTIMATED: DEBT INSTALLMENT (YEAR 2)</t>
  </si>
  <si>
    <t>2021-22 ESTIMATED: DEBT INSTALLMENT (YEAR 3)</t>
  </si>
  <si>
    <t>2022-23 ESTIMATED: DEBT INSTALLMENT (YEAR 4)</t>
  </si>
  <si>
    <t>2023-24 ESTIMATED: DEBT INSTALLMENT (YEAR 5)</t>
  </si>
  <si>
    <t>http://www.ifo.state.pa.us/releases/259/SCHOOL-DISTRICT-PROPERTY-TAX-FORECAST/</t>
  </si>
  <si>
    <t>NOTE: IFO Publication for Projected/Future Act 1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</si>
</sst>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.0000_);_(* \(#,##0.0000\);_(* &quot;-&quot;??_);_(@_)"/>
    <numFmt numFmtId="166" formatCode="0.0%"/>
    <numFmt numFmtId="167" formatCode="0.0000%"/>
    <numFmt numFmtId="168" formatCode="0.0000_);[Red]\(0.0000\)"/>
    <numFmt numFmtId="169" formatCode="#,##0.0000_);\(#,##0.0000\)"/>
    <numFmt numFmtId="170" formatCode="&quot;$&quot;#,##0.00"/>
    <numFmt numFmtId="171" formatCode="&quot;$&quot;#,##0"/>
    <numFmt numFmtId="172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20" xfId="0" applyFont="1" applyFill="1" applyBorder="1" applyAlignment="1">
      <alignment horizontal="center" vertical="top" wrapText="1"/>
    </xf>
    <xf numFmtId="0" fontId="8" fillId="0" borderId="0" xfId="0" applyFont="1"/>
    <xf numFmtId="0" fontId="2" fillId="3" borderId="13" xfId="0" applyFont="1" applyFill="1" applyBorder="1"/>
    <xf numFmtId="0" fontId="2" fillId="3" borderId="26" xfId="0" applyFont="1" applyFill="1" applyBorder="1"/>
    <xf numFmtId="0" fontId="2" fillId="3" borderId="14" xfId="0" applyFont="1" applyFill="1" applyBorder="1"/>
    <xf numFmtId="0" fontId="2" fillId="3" borderId="28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14" fontId="2" fillId="3" borderId="14" xfId="0" applyNumberFormat="1" applyFont="1" applyFill="1" applyBorder="1" applyAlignment="1">
      <alignment horizontal="center"/>
    </xf>
    <xf numFmtId="14" fontId="2" fillId="3" borderId="28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9" xfId="0" applyFont="1" applyFill="1" applyBorder="1"/>
    <xf numFmtId="0" fontId="2" fillId="3" borderId="2" xfId="0" applyFont="1" applyFill="1" applyBorder="1"/>
    <xf numFmtId="0" fontId="2" fillId="3" borderId="7" xfId="0" applyFont="1" applyFill="1" applyBorder="1"/>
    <xf numFmtId="0" fontId="1" fillId="3" borderId="16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10" xfId="0" applyFont="1" applyFill="1" applyBorder="1" applyAlignment="1"/>
    <xf numFmtId="0" fontId="2" fillId="3" borderId="15" xfId="0" applyFont="1" applyFill="1" applyBorder="1" applyAlignment="1"/>
    <xf numFmtId="0" fontId="1" fillId="3" borderId="17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2" fillId="3" borderId="21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  <xf numFmtId="164" fontId="2" fillId="3" borderId="31" xfId="0" applyNumberFormat="1" applyFont="1" applyFill="1" applyBorder="1" applyAlignment="1"/>
    <xf numFmtId="0" fontId="2" fillId="3" borderId="33" xfId="0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0" fontId="10" fillId="0" borderId="0" xfId="0" applyFont="1" applyBorder="1" applyAlignment="1">
      <alignment horizontal="center" vertical="top" wrapText="1"/>
    </xf>
    <xf numFmtId="10" fontId="5" fillId="0" borderId="0" xfId="2" applyNumberFormat="1" applyFont="1"/>
    <xf numFmtId="0" fontId="1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0" fontId="1" fillId="0" borderId="19" xfId="2" applyNumberFormat="1" applyFont="1" applyBorder="1"/>
    <xf numFmtId="168" fontId="2" fillId="0" borderId="19" xfId="0" applyNumberFormat="1" applyFont="1" applyFill="1" applyBorder="1" applyAlignment="1">
      <alignment horizontal="center"/>
    </xf>
    <xf numFmtId="166" fontId="1" fillId="0" borderId="20" xfId="2" applyNumberFormat="1" applyFont="1" applyBorder="1" applyAlignment="1">
      <alignment horizontal="center" vertical="top" wrapText="1"/>
    </xf>
    <xf numFmtId="0" fontId="2" fillId="3" borderId="38" xfId="0" applyFont="1" applyFill="1" applyBorder="1"/>
    <xf numFmtId="0" fontId="2" fillId="3" borderId="39" xfId="0" applyFont="1" applyFill="1" applyBorder="1"/>
    <xf numFmtId="0" fontId="1" fillId="0" borderId="19" xfId="2" applyNumberFormat="1" applyFont="1" applyBorder="1"/>
    <xf numFmtId="170" fontId="2" fillId="3" borderId="12" xfId="1" applyNumberFormat="1" applyFont="1" applyFill="1" applyBorder="1"/>
    <xf numFmtId="170" fontId="2" fillId="3" borderId="13" xfId="1" applyNumberFormat="1" applyFont="1" applyFill="1" applyBorder="1"/>
    <xf numFmtId="170" fontId="2" fillId="3" borderId="1" xfId="1" applyNumberFormat="1" applyFont="1" applyFill="1" applyBorder="1"/>
    <xf numFmtId="170" fontId="1" fillId="3" borderId="12" xfId="1" applyNumberFormat="1" applyFont="1" applyFill="1" applyBorder="1"/>
    <xf numFmtId="170" fontId="1" fillId="3" borderId="25" xfId="1" applyNumberFormat="1" applyFont="1" applyFill="1" applyBorder="1"/>
    <xf numFmtId="171" fontId="2" fillId="3" borderId="7" xfId="1" applyNumberFormat="1" applyFont="1" applyFill="1" applyBorder="1" applyAlignment="1">
      <alignment horizontal="right"/>
    </xf>
    <xf numFmtId="171" fontId="2" fillId="3" borderId="11" xfId="1" applyNumberFormat="1" applyFont="1" applyFill="1" applyBorder="1"/>
    <xf numFmtId="171" fontId="1" fillId="2" borderId="19" xfId="0" applyNumberFormat="1" applyFont="1" applyFill="1" applyBorder="1"/>
    <xf numFmtId="0" fontId="2" fillId="3" borderId="3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171" fontId="1" fillId="2" borderId="20" xfId="0" applyNumberFormat="1" applyFont="1" applyFill="1" applyBorder="1"/>
    <xf numFmtId="7" fontId="2" fillId="4" borderId="19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5" borderId="23" xfId="0" applyFont="1" applyFill="1" applyBorder="1"/>
    <xf numFmtId="0" fontId="7" fillId="5" borderId="35" xfId="0" applyFont="1" applyFill="1" applyBorder="1"/>
    <xf numFmtId="0" fontId="8" fillId="5" borderId="35" xfId="0" applyFont="1" applyFill="1" applyBorder="1"/>
    <xf numFmtId="0" fontId="8" fillId="5" borderId="34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5" fillId="5" borderId="0" xfId="0" applyFont="1" applyFill="1" applyBorder="1"/>
    <xf numFmtId="0" fontId="5" fillId="5" borderId="29" xfId="0" applyFont="1" applyFill="1" applyBorder="1"/>
    <xf numFmtId="0" fontId="5" fillId="5" borderId="16" xfId="0" applyFont="1" applyFill="1" applyBorder="1"/>
    <xf numFmtId="0" fontId="7" fillId="5" borderId="16" xfId="0" applyFont="1" applyFill="1" applyBorder="1" applyAlignment="1">
      <alignment horizontal="left" vertical="top"/>
    </xf>
    <xf numFmtId="166" fontId="2" fillId="5" borderId="0" xfId="2" applyNumberFormat="1" applyFont="1" applyFill="1" applyBorder="1"/>
    <xf numFmtId="167" fontId="7" fillId="5" borderId="0" xfId="2" applyNumberFormat="1" applyFont="1" applyFill="1" applyBorder="1"/>
    <xf numFmtId="172" fontId="1" fillId="5" borderId="0" xfId="3" applyNumberFormat="1" applyFont="1" applyFill="1" applyBorder="1"/>
    <xf numFmtId="0" fontId="5" fillId="5" borderId="17" xfId="0" applyFont="1" applyFill="1" applyBorder="1"/>
    <xf numFmtId="0" fontId="5" fillId="5" borderId="21" xfId="0" applyFont="1" applyFill="1" applyBorder="1"/>
    <xf numFmtId="0" fontId="5" fillId="5" borderId="33" xfId="0" applyFont="1" applyFill="1" applyBorder="1"/>
    <xf numFmtId="171" fontId="1" fillId="2" borderId="7" xfId="1" applyNumberFormat="1" applyFont="1" applyFill="1" applyBorder="1" applyAlignment="1" applyProtection="1"/>
    <xf numFmtId="171" fontId="1" fillId="2" borderId="13" xfId="1" applyNumberFormat="1" applyFont="1" applyFill="1" applyBorder="1" applyAlignment="1" applyProtection="1"/>
    <xf numFmtId="172" fontId="1" fillId="2" borderId="20" xfId="3" applyNumberFormat="1" applyFont="1" applyFill="1" applyBorder="1" applyProtection="1">
      <protection locked="0"/>
    </xf>
    <xf numFmtId="171" fontId="2" fillId="2" borderId="9" xfId="1" applyNumberFormat="1" applyFont="1" applyFill="1" applyBorder="1" applyProtection="1"/>
    <xf numFmtId="7" fontId="2" fillId="3" borderId="21" xfId="0" applyNumberFormat="1" applyFont="1" applyFill="1" applyBorder="1" applyAlignment="1">
      <alignment horizontal="right"/>
    </xf>
    <xf numFmtId="7" fontId="2" fillId="0" borderId="20" xfId="0" applyNumberFormat="1" applyFont="1" applyFill="1" applyBorder="1" applyAlignment="1">
      <alignment horizontal="right"/>
    </xf>
    <xf numFmtId="0" fontId="3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27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5" fillId="6" borderId="23" xfId="0" applyFont="1" applyFill="1" applyBorder="1"/>
    <xf numFmtId="0" fontId="2" fillId="6" borderId="35" xfId="0" applyFont="1" applyFill="1" applyBorder="1"/>
    <xf numFmtId="166" fontId="2" fillId="6" borderId="35" xfId="2" applyNumberFormat="1" applyFont="1" applyFill="1" applyBorder="1"/>
    <xf numFmtId="167" fontId="2" fillId="6" borderId="35" xfId="2" applyNumberFormat="1" applyFont="1" applyFill="1" applyBorder="1"/>
    <xf numFmtId="0" fontId="5" fillId="6" borderId="34" xfId="0" applyFont="1" applyFill="1" applyBorder="1"/>
    <xf numFmtId="0" fontId="5" fillId="6" borderId="16" xfId="0" applyFont="1" applyFill="1" applyBorder="1"/>
    <xf numFmtId="166" fontId="2" fillId="6" borderId="0" xfId="2" applyNumberFormat="1" applyFont="1" applyFill="1" applyBorder="1"/>
    <xf numFmtId="0" fontId="2" fillId="6" borderId="0" xfId="0" applyFont="1" applyFill="1" applyBorder="1"/>
    <xf numFmtId="0" fontId="5" fillId="6" borderId="29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10" fillId="6" borderId="0" xfId="0" applyFont="1" applyFill="1" applyBorder="1" applyAlignment="1">
      <alignment horizontal="center" vertical="top" wrapText="1"/>
    </xf>
    <xf numFmtId="167" fontId="2" fillId="6" borderId="21" xfId="2" applyNumberFormat="1" applyFont="1" applyFill="1" applyBorder="1"/>
    <xf numFmtId="0" fontId="2" fillId="6" borderId="21" xfId="0" applyFont="1" applyFill="1" applyBorder="1"/>
    <xf numFmtId="0" fontId="5" fillId="6" borderId="33" xfId="0" applyFont="1" applyFill="1" applyBorder="1"/>
    <xf numFmtId="166" fontId="2" fillId="6" borderId="21" xfId="2" applyNumberFormat="1" applyFont="1" applyFill="1" applyBorder="1"/>
    <xf numFmtId="0" fontId="13" fillId="6" borderId="0" xfId="0" applyFont="1" applyFill="1" applyBorder="1" applyAlignment="1">
      <alignment horizontal="left" vertical="top"/>
    </xf>
    <xf numFmtId="166" fontId="14" fillId="6" borderId="0" xfId="2" applyNumberFormat="1" applyFont="1" applyFill="1" applyBorder="1"/>
    <xf numFmtId="0" fontId="14" fillId="6" borderId="0" xfId="0" applyFont="1" applyFill="1" applyBorder="1"/>
    <xf numFmtId="167" fontId="14" fillId="6" borderId="0" xfId="2" applyNumberFormat="1" applyFont="1" applyFill="1" applyBorder="1"/>
    <xf numFmtId="0" fontId="15" fillId="6" borderId="0" xfId="0" applyFont="1" applyFill="1" applyBorder="1"/>
    <xf numFmtId="0" fontId="16" fillId="6" borderId="0" xfId="0" applyFont="1" applyFill="1" applyBorder="1" applyAlignment="1">
      <alignment horizontal="center" vertical="top" wrapText="1"/>
    </xf>
    <xf numFmtId="0" fontId="15" fillId="6" borderId="29" xfId="0" applyFont="1" applyFill="1" applyBorder="1"/>
    <xf numFmtId="0" fontId="17" fillId="6" borderId="0" xfId="0" applyFont="1" applyFill="1" applyBorder="1"/>
    <xf numFmtId="0" fontId="18" fillId="6" borderId="0" xfId="4" applyFont="1" applyFill="1" applyBorder="1"/>
    <xf numFmtId="0" fontId="5" fillId="7" borderId="23" xfId="0" applyFont="1" applyFill="1" applyBorder="1"/>
    <xf numFmtId="0" fontId="1" fillId="7" borderId="35" xfId="0" applyFont="1" applyFill="1" applyBorder="1"/>
    <xf numFmtId="10" fontId="1" fillId="7" borderId="35" xfId="2" applyNumberFormat="1" applyFont="1" applyFill="1" applyBorder="1"/>
    <xf numFmtId="168" fontId="2" fillId="7" borderId="35" xfId="0" applyNumberFormat="1" applyFont="1" applyFill="1" applyBorder="1" applyAlignment="1">
      <alignment horizontal="center"/>
    </xf>
    <xf numFmtId="7" fontId="2" fillId="7" borderId="35" xfId="0" applyNumberFormat="1" applyFont="1" applyFill="1" applyBorder="1" applyAlignment="1">
      <alignment horizontal="right"/>
    </xf>
    <xf numFmtId="0" fontId="10" fillId="7" borderId="35" xfId="0" applyFont="1" applyFill="1" applyBorder="1" applyAlignment="1">
      <alignment horizontal="center" vertical="top" wrapText="1"/>
    </xf>
    <xf numFmtId="0" fontId="5" fillId="7" borderId="35" xfId="0" applyFont="1" applyFill="1" applyBorder="1"/>
    <xf numFmtId="0" fontId="5" fillId="7" borderId="34" xfId="0" applyFont="1" applyFill="1" applyBorder="1"/>
    <xf numFmtId="0" fontId="5" fillId="7" borderId="16" xfId="0" applyFont="1" applyFill="1" applyBorder="1"/>
    <xf numFmtId="0" fontId="7" fillId="7" borderId="0" xfId="0" applyFont="1" applyFill="1" applyBorder="1" applyAlignment="1">
      <alignment horizontal="left" vertical="top"/>
    </xf>
    <xf numFmtId="166" fontId="2" fillId="7" borderId="0" xfId="2" applyNumberFormat="1" applyFont="1" applyFill="1" applyBorder="1"/>
    <xf numFmtId="0" fontId="2" fillId="7" borderId="0" xfId="0" applyFont="1" applyFill="1" applyBorder="1"/>
    <xf numFmtId="167" fontId="2" fillId="7" borderId="0" xfId="2" applyNumberFormat="1" applyFont="1" applyFill="1" applyBorder="1"/>
    <xf numFmtId="0" fontId="5" fillId="7" borderId="29" xfId="0" applyFont="1" applyFill="1" applyBorder="1"/>
    <xf numFmtId="0" fontId="5" fillId="7" borderId="17" xfId="0" applyFont="1" applyFill="1" applyBorder="1"/>
    <xf numFmtId="0" fontId="1" fillId="7" borderId="20" xfId="0" applyFont="1" applyFill="1" applyBorder="1" applyAlignment="1">
      <alignment horizontal="center" vertical="top" wrapText="1"/>
    </xf>
    <xf numFmtId="10" fontId="2" fillId="7" borderId="18" xfId="2" applyNumberFormat="1" applyFont="1" applyFill="1" applyBorder="1" applyAlignment="1">
      <alignment horizontal="right" vertical="top" wrapText="1"/>
    </xf>
    <xf numFmtId="10" fontId="2" fillId="7" borderId="22" xfId="2" applyNumberFormat="1" applyFont="1" applyFill="1" applyBorder="1" applyAlignment="1">
      <alignment horizontal="right" vertical="top" wrapText="1"/>
    </xf>
    <xf numFmtId="10" fontId="2" fillId="7" borderId="19" xfId="2" applyNumberFormat="1" applyFont="1" applyFill="1" applyBorder="1" applyAlignment="1">
      <alignment horizontal="right" vertical="top" wrapText="1"/>
    </xf>
    <xf numFmtId="0" fontId="2" fillId="7" borderId="29" xfId="0" applyFont="1" applyFill="1" applyBorder="1"/>
    <xf numFmtId="10" fontId="2" fillId="7" borderId="34" xfId="2" applyNumberFormat="1" applyFont="1" applyFill="1" applyBorder="1" applyAlignment="1">
      <alignment horizontal="right" vertical="top" wrapText="1"/>
    </xf>
    <xf numFmtId="10" fontId="2" fillId="7" borderId="33" xfId="2" applyNumberFormat="1" applyFont="1" applyFill="1" applyBorder="1" applyAlignment="1">
      <alignment horizontal="right" vertical="top" wrapText="1"/>
    </xf>
    <xf numFmtId="0" fontId="5" fillId="7" borderId="33" xfId="0" applyFont="1" applyFill="1" applyBorder="1"/>
    <xf numFmtId="0" fontId="1" fillId="7" borderId="0" xfId="0" applyFont="1" applyFill="1" applyBorder="1" applyAlignment="1">
      <alignment horizontal="left" vertical="top"/>
    </xf>
    <xf numFmtId="0" fontId="1" fillId="7" borderId="20" xfId="0" applyFont="1" applyFill="1" applyBorder="1" applyAlignment="1">
      <alignment vertical="top"/>
    </xf>
    <xf numFmtId="166" fontId="11" fillId="7" borderId="20" xfId="2" applyNumberFormat="1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vertical="top"/>
    </xf>
    <xf numFmtId="0" fontId="1" fillId="7" borderId="22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0" fontId="1" fillId="7" borderId="22" xfId="0" applyFont="1" applyFill="1" applyBorder="1"/>
    <xf numFmtId="10" fontId="1" fillId="7" borderId="22" xfId="2" applyNumberFormat="1" applyFont="1" applyFill="1" applyBorder="1"/>
    <xf numFmtId="10" fontId="2" fillId="7" borderId="18" xfId="2" applyNumberFormat="1" applyFont="1" applyFill="1" applyBorder="1"/>
    <xf numFmtId="169" fontId="2" fillId="7" borderId="22" xfId="1" applyNumberFormat="1" applyFont="1" applyFill="1" applyBorder="1" applyProtection="1">
      <protection locked="0"/>
    </xf>
    <xf numFmtId="165" fontId="2" fillId="7" borderId="22" xfId="1" applyNumberFormat="1" applyFont="1" applyFill="1" applyBorder="1"/>
    <xf numFmtId="168" fontId="2" fillId="7" borderId="22" xfId="0" applyNumberFormat="1" applyFont="1" applyFill="1" applyBorder="1" applyAlignment="1">
      <alignment horizontal="center"/>
    </xf>
    <xf numFmtId="170" fontId="2" fillId="7" borderId="22" xfId="0" applyNumberFormat="1" applyFont="1" applyFill="1" applyBorder="1" applyAlignment="1">
      <alignment horizontal="right"/>
    </xf>
    <xf numFmtId="170" fontId="2" fillId="7" borderId="34" xfId="0" applyNumberFormat="1" applyFont="1" applyFill="1" applyBorder="1" applyAlignment="1">
      <alignment horizontal="right"/>
    </xf>
    <xf numFmtId="0" fontId="1" fillId="7" borderId="18" xfId="0" applyFont="1" applyFill="1" applyBorder="1"/>
    <xf numFmtId="10" fontId="1" fillId="7" borderId="18" xfId="2" applyNumberFormat="1" applyFont="1" applyFill="1" applyBorder="1"/>
    <xf numFmtId="169" fontId="2" fillId="7" borderId="18" xfId="1" applyNumberFormat="1" applyFont="1" applyFill="1" applyBorder="1" applyProtection="1">
      <protection locked="0"/>
    </xf>
    <xf numFmtId="165" fontId="2" fillId="7" borderId="18" xfId="1" applyNumberFormat="1" applyFont="1" applyFill="1" applyBorder="1"/>
    <xf numFmtId="168" fontId="2" fillId="7" borderId="18" xfId="0" applyNumberFormat="1" applyFont="1" applyFill="1" applyBorder="1" applyAlignment="1">
      <alignment horizontal="center"/>
    </xf>
    <xf numFmtId="170" fontId="2" fillId="7" borderId="18" xfId="0" applyNumberFormat="1" applyFont="1" applyFill="1" applyBorder="1" applyAlignment="1">
      <alignment horizontal="right"/>
    </xf>
    <xf numFmtId="170" fontId="2" fillId="7" borderId="29" xfId="0" applyNumberFormat="1" applyFont="1" applyFill="1" applyBorder="1" applyAlignment="1">
      <alignment horizontal="right"/>
    </xf>
    <xf numFmtId="10" fontId="2" fillId="7" borderId="22" xfId="2" applyNumberFormat="1" applyFont="1" applyFill="1" applyBorder="1"/>
    <xf numFmtId="169" fontId="2" fillId="7" borderId="22" xfId="1" applyNumberFormat="1" applyFont="1" applyFill="1" applyBorder="1"/>
    <xf numFmtId="0" fontId="1" fillId="7" borderId="19" xfId="0" applyFont="1" applyFill="1" applyBorder="1"/>
    <xf numFmtId="10" fontId="1" fillId="7" borderId="19" xfId="2" applyNumberFormat="1" applyFont="1" applyFill="1" applyBorder="1"/>
    <xf numFmtId="10" fontId="2" fillId="7" borderId="19" xfId="2" applyNumberFormat="1" applyFont="1" applyFill="1" applyBorder="1"/>
    <xf numFmtId="169" fontId="2" fillId="7" borderId="19" xfId="1" applyNumberFormat="1" applyFont="1" applyFill="1" applyBorder="1" applyProtection="1">
      <protection locked="0"/>
    </xf>
    <xf numFmtId="169" fontId="2" fillId="7" borderId="19" xfId="1" applyNumberFormat="1" applyFont="1" applyFill="1" applyBorder="1"/>
    <xf numFmtId="168" fontId="2" fillId="7" borderId="19" xfId="0" applyNumberFormat="1" applyFont="1" applyFill="1" applyBorder="1" applyAlignment="1">
      <alignment horizontal="center"/>
    </xf>
    <xf numFmtId="170" fontId="2" fillId="7" borderId="19" xfId="0" applyNumberFormat="1" applyFont="1" applyFill="1" applyBorder="1" applyAlignment="1">
      <alignment horizontal="right"/>
    </xf>
    <xf numFmtId="170" fontId="2" fillId="7" borderId="33" xfId="0" applyNumberFormat="1" applyFont="1" applyFill="1" applyBorder="1" applyAlignment="1">
      <alignment horizontal="right"/>
    </xf>
    <xf numFmtId="0" fontId="8" fillId="7" borderId="0" xfId="0" applyFont="1" applyFill="1" applyBorder="1"/>
    <xf numFmtId="0" fontId="1" fillId="7" borderId="23" xfId="0" applyFont="1" applyFill="1" applyBorder="1" applyAlignment="1">
      <alignment vertical="top"/>
    </xf>
    <xf numFmtId="0" fontId="1" fillId="7" borderId="36" xfId="0" applyFont="1" applyFill="1" applyBorder="1" applyAlignment="1">
      <alignment horizontal="center" vertical="top"/>
    </xf>
    <xf numFmtId="169" fontId="2" fillId="7" borderId="0" xfId="1" applyNumberFormat="1" applyFont="1" applyFill="1" applyBorder="1" applyProtection="1">
      <protection locked="0"/>
    </xf>
    <xf numFmtId="7" fontId="2" fillId="7" borderId="22" xfId="0" applyNumberFormat="1" applyFont="1" applyFill="1" applyBorder="1" applyAlignment="1">
      <alignment horizontal="right"/>
    </xf>
    <xf numFmtId="7" fontId="2" fillId="7" borderId="16" xfId="0" applyNumberFormat="1" applyFont="1" applyFill="1" applyBorder="1" applyAlignment="1">
      <alignment horizontal="right"/>
    </xf>
    <xf numFmtId="7" fontId="2" fillId="7" borderId="18" xfId="0" applyNumberFormat="1" applyFont="1" applyFill="1" applyBorder="1" applyAlignment="1">
      <alignment horizontal="right"/>
    </xf>
    <xf numFmtId="7" fontId="2" fillId="7" borderId="21" xfId="0" applyNumberFormat="1" applyFont="1" applyFill="1" applyBorder="1" applyAlignment="1">
      <alignment horizontal="right"/>
    </xf>
    <xf numFmtId="7" fontId="2" fillId="7" borderId="19" xfId="0" applyNumberFormat="1" applyFont="1" applyFill="1" applyBorder="1" applyAlignment="1">
      <alignment horizontal="right"/>
    </xf>
    <xf numFmtId="0" fontId="2" fillId="7" borderId="21" xfId="0" applyFont="1" applyFill="1" applyBorder="1"/>
    <xf numFmtId="166" fontId="2" fillId="7" borderId="21" xfId="2" applyNumberFormat="1" applyFont="1" applyFill="1" applyBorder="1"/>
    <xf numFmtId="167" fontId="2" fillId="7" borderId="21" xfId="2" applyNumberFormat="1" applyFont="1" applyFill="1" applyBorder="1"/>
    <xf numFmtId="0" fontId="10" fillId="7" borderId="0" xfId="0" applyFont="1" applyFill="1" applyBorder="1" applyAlignment="1">
      <alignment horizontal="center" vertical="top" wrapText="1"/>
    </xf>
    <xf numFmtId="0" fontId="5" fillId="7" borderId="0" xfId="0" applyFont="1" applyFill="1" applyBorder="1"/>
    <xf numFmtId="0" fontId="5" fillId="8" borderId="23" xfId="0" applyFont="1" applyFill="1" applyBorder="1"/>
    <xf numFmtId="0" fontId="7" fillId="8" borderId="35" xfId="0" applyFont="1" applyFill="1" applyBorder="1" applyAlignment="1">
      <alignment horizontal="left" vertical="top"/>
    </xf>
    <xf numFmtId="166" fontId="2" fillId="8" borderId="35" xfId="2" applyNumberFormat="1" applyFont="1" applyFill="1" applyBorder="1"/>
    <xf numFmtId="0" fontId="2" fillId="8" borderId="35" xfId="0" applyFont="1" applyFill="1" applyBorder="1"/>
    <xf numFmtId="167" fontId="2" fillId="8" borderId="35" xfId="2" applyNumberFormat="1" applyFont="1" applyFill="1" applyBorder="1"/>
    <xf numFmtId="0" fontId="5" fillId="8" borderId="34" xfId="0" applyFont="1" applyFill="1" applyBorder="1"/>
    <xf numFmtId="0" fontId="5" fillId="8" borderId="16" xfId="0" applyFont="1" applyFill="1" applyBorder="1"/>
    <xf numFmtId="0" fontId="5" fillId="8" borderId="17" xfId="0" applyFont="1" applyFill="1" applyBorder="1"/>
    <xf numFmtId="0" fontId="1" fillId="8" borderId="21" xfId="0" applyFont="1" applyFill="1" applyBorder="1"/>
    <xf numFmtId="10" fontId="1" fillId="8" borderId="21" xfId="2" applyNumberFormat="1" applyFont="1" applyFill="1" applyBorder="1"/>
    <xf numFmtId="168" fontId="2" fillId="8" borderId="21" xfId="0" applyNumberFormat="1" applyFont="1" applyFill="1" applyBorder="1" applyAlignment="1">
      <alignment horizontal="center"/>
    </xf>
    <xf numFmtId="7" fontId="2" fillId="8" borderId="21" xfId="0" applyNumberFormat="1" applyFont="1" applyFill="1" applyBorder="1" applyAlignment="1">
      <alignment horizontal="right"/>
    </xf>
    <xf numFmtId="0" fontId="10" fillId="8" borderId="21" xfId="0" applyFont="1" applyFill="1" applyBorder="1" applyAlignment="1">
      <alignment horizontal="center" vertical="top" wrapText="1"/>
    </xf>
    <xf numFmtId="0" fontId="5" fillId="8" borderId="21" xfId="0" applyFont="1" applyFill="1" applyBorder="1"/>
    <xf numFmtId="0" fontId="5" fillId="8" borderId="33" xfId="0" applyFont="1" applyFill="1" applyBorder="1"/>
    <xf numFmtId="0" fontId="5" fillId="8" borderId="0" xfId="0" applyFont="1" applyFill="1" applyBorder="1"/>
    <xf numFmtId="0" fontId="5" fillId="8" borderId="29" xfId="0" applyFont="1" applyFill="1" applyBorder="1"/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  <color rgb="FFD8E80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3</xdr:row>
      <xdr:rowOff>76200</xdr:rowOff>
    </xdr:from>
    <xdr:to>
      <xdr:col>10</xdr:col>
      <xdr:colOff>133350</xdr:colOff>
      <xdr:row>10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3AF56B-EC10-4174-A9B2-0E2111A4E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72390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fo.state.pa.us/releases/259/SCHOOL-DISTRICT-PROPERTY-TAX-FOREC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8"/>
  <sheetViews>
    <sheetView showGridLines="0" tabSelected="1" zoomScaleNormal="100" workbookViewId="0">
      <selection activeCell="D8" sqref="D8"/>
    </sheetView>
  </sheetViews>
  <sheetFormatPr defaultColWidth="9" defaultRowHeight="15" x14ac:dyDescent="0.25"/>
  <cols>
    <col min="1" max="2" width="9" style="2"/>
    <col min="3" max="3" width="15.42578125" style="2" customWidth="1"/>
    <col min="4" max="4" width="12" style="2" customWidth="1"/>
    <col min="5" max="5" width="20" style="2" customWidth="1"/>
    <col min="6" max="6" width="22" style="2" customWidth="1"/>
    <col min="7" max="8" width="16.5703125" style="2" customWidth="1"/>
    <col min="9" max="9" width="14.28515625" style="2" customWidth="1"/>
    <col min="10" max="10" width="13.28515625" style="2" customWidth="1"/>
    <col min="11" max="11" width="11.85546875" style="2" customWidth="1"/>
    <col min="12" max="12" width="10.42578125" style="2" customWidth="1"/>
    <col min="13" max="16384" width="9" style="2"/>
  </cols>
  <sheetData>
    <row r="1" spans="2:14" ht="20.25" x14ac:dyDescent="0.3">
      <c r="B1" s="54" t="s">
        <v>48</v>
      </c>
    </row>
    <row r="3" spans="2:14" ht="15.75" thickBot="1" x14ac:dyDescent="0.3"/>
    <row r="4" spans="2:14" s="4" customFormat="1" ht="20.25" x14ac:dyDescent="0.3">
      <c r="B4" s="55" t="s">
        <v>40</v>
      </c>
      <c r="C4" s="56"/>
      <c r="D4" s="57"/>
      <c r="E4" s="57"/>
      <c r="F4" s="57"/>
      <c r="G4" s="57"/>
      <c r="H4" s="57"/>
      <c r="I4" s="57"/>
      <c r="J4" s="57"/>
      <c r="K4" s="57"/>
      <c r="L4" s="58"/>
    </row>
    <row r="5" spans="2:14" x14ac:dyDescent="0.25">
      <c r="B5" s="59" t="s">
        <v>47</v>
      </c>
      <c r="C5" s="60"/>
      <c r="D5" s="60"/>
      <c r="E5" s="60"/>
      <c r="F5" s="60"/>
      <c r="G5" s="60"/>
      <c r="H5" s="60"/>
      <c r="I5" s="60"/>
      <c r="J5" s="60"/>
      <c r="K5" s="61"/>
      <c r="L5" s="62"/>
    </row>
    <row r="6" spans="2:14" x14ac:dyDescent="0.25">
      <c r="B6" s="63"/>
      <c r="C6" s="60"/>
      <c r="D6" s="60"/>
      <c r="E6" s="60"/>
      <c r="F6" s="60"/>
      <c r="G6" s="60"/>
      <c r="H6" s="60"/>
      <c r="I6" s="60"/>
      <c r="J6" s="60"/>
      <c r="K6" s="60"/>
      <c r="L6" s="62"/>
    </row>
    <row r="7" spans="2:14" ht="21" thickBot="1" x14ac:dyDescent="0.35">
      <c r="B7" s="64" t="s">
        <v>8</v>
      </c>
      <c r="C7" s="65"/>
      <c r="D7" s="60"/>
      <c r="E7" s="60"/>
      <c r="F7" s="66" t="s">
        <v>2</v>
      </c>
      <c r="G7" s="60"/>
      <c r="H7" s="60"/>
      <c r="I7" s="60"/>
      <c r="J7" s="60"/>
      <c r="K7" s="60"/>
      <c r="L7" s="62"/>
      <c r="M7" s="35"/>
      <c r="N7" s="35"/>
    </row>
    <row r="8" spans="2:14" ht="15.75" thickBot="1" x14ac:dyDescent="0.3">
      <c r="B8" s="63" t="s">
        <v>9</v>
      </c>
      <c r="C8" s="61"/>
      <c r="D8" s="73">
        <v>70790</v>
      </c>
      <c r="E8" s="61"/>
      <c r="F8" s="52">
        <f>G25</f>
        <v>160376</v>
      </c>
      <c r="G8" s="61"/>
      <c r="H8" s="61"/>
      <c r="I8" s="61"/>
      <c r="J8" s="61"/>
      <c r="K8" s="61"/>
      <c r="L8" s="62"/>
    </row>
    <row r="9" spans="2:14" ht="15.75" thickBot="1" x14ac:dyDescent="0.3">
      <c r="B9" s="63" t="s">
        <v>10</v>
      </c>
      <c r="C9" s="67"/>
      <c r="D9" s="73">
        <v>100000</v>
      </c>
      <c r="E9" s="61"/>
      <c r="F9" s="61"/>
      <c r="G9" s="61"/>
      <c r="H9" s="61"/>
      <c r="I9" s="61"/>
      <c r="J9" s="61"/>
      <c r="K9" s="61"/>
      <c r="L9" s="62"/>
    </row>
    <row r="10" spans="2:14" x14ac:dyDescent="0.25">
      <c r="B10" s="63"/>
      <c r="C10" s="67"/>
      <c r="D10" s="61"/>
      <c r="E10" s="61"/>
      <c r="F10" s="61"/>
      <c r="G10" s="61"/>
      <c r="H10" s="61"/>
      <c r="I10" s="61"/>
      <c r="J10" s="61"/>
      <c r="K10" s="61"/>
      <c r="L10" s="62"/>
    </row>
    <row r="11" spans="2:14" ht="15.75" thickBot="1" x14ac:dyDescent="0.3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2:14" ht="21" thickBot="1" x14ac:dyDescent="0.3">
      <c r="B12" s="203"/>
      <c r="C12" s="204" t="s">
        <v>55</v>
      </c>
      <c r="D12" s="205"/>
      <c r="E12" s="206"/>
      <c r="F12" s="207"/>
      <c r="G12" s="206"/>
      <c r="H12" s="206"/>
      <c r="I12" s="206"/>
      <c r="J12" s="206"/>
      <c r="K12" s="206"/>
      <c r="L12" s="208"/>
      <c r="M12" s="35"/>
      <c r="N12" s="35"/>
    </row>
    <row r="13" spans="2:14" ht="67.5" customHeight="1" thickBot="1" x14ac:dyDescent="0.3">
      <c r="B13" s="209"/>
      <c r="C13" s="51" t="s">
        <v>2</v>
      </c>
      <c r="D13" s="38" t="s">
        <v>49</v>
      </c>
      <c r="E13" s="3" t="s">
        <v>50</v>
      </c>
      <c r="F13" s="3" t="s">
        <v>45</v>
      </c>
      <c r="G13" s="3" t="s">
        <v>39</v>
      </c>
      <c r="H13" s="218"/>
      <c r="I13" s="218"/>
      <c r="J13" s="218"/>
      <c r="K13" s="218"/>
      <c r="L13" s="219"/>
    </row>
    <row r="14" spans="2:14" ht="14.25" customHeight="1" thickBot="1" x14ac:dyDescent="0.3">
      <c r="B14" s="209"/>
      <c r="C14" s="49">
        <f>F8</f>
        <v>160376</v>
      </c>
      <c r="D14" s="36">
        <v>0.03</v>
      </c>
      <c r="E14" s="37">
        <v>31.61</v>
      </c>
      <c r="F14" s="75">
        <f>ROUND(C14/1000*E14,2)</f>
        <v>5069.49</v>
      </c>
      <c r="G14" s="53">
        <f>ROUND(C14/1000*0.58,2)</f>
        <v>93.02</v>
      </c>
      <c r="H14" s="218"/>
      <c r="I14" s="218"/>
      <c r="J14" s="218"/>
      <c r="K14" s="218"/>
      <c r="L14" s="219"/>
    </row>
    <row r="15" spans="2:14" ht="14.25" customHeight="1" thickBot="1" x14ac:dyDescent="0.3">
      <c r="B15" s="210"/>
      <c r="C15" s="211"/>
      <c r="D15" s="212"/>
      <c r="E15" s="213"/>
      <c r="F15" s="214"/>
      <c r="G15" s="214"/>
      <c r="H15" s="214"/>
      <c r="I15" s="215"/>
      <c r="J15" s="216"/>
      <c r="K15" s="216"/>
      <c r="L15" s="217"/>
    </row>
    <row r="16" spans="2:14" ht="14.25" customHeight="1" x14ac:dyDescent="0.25">
      <c r="B16" s="134"/>
      <c r="C16" s="135"/>
      <c r="D16" s="136"/>
      <c r="E16" s="137"/>
      <c r="F16" s="138"/>
      <c r="G16" s="138"/>
      <c r="H16" s="138"/>
      <c r="I16" s="139"/>
      <c r="J16" s="140"/>
      <c r="K16" s="140"/>
      <c r="L16" s="141"/>
    </row>
    <row r="17" spans="2:14" ht="21" thickBot="1" x14ac:dyDescent="0.3">
      <c r="B17" s="142"/>
      <c r="C17" s="143" t="s">
        <v>56</v>
      </c>
      <c r="D17" s="144"/>
      <c r="E17" s="145"/>
      <c r="F17" s="146"/>
      <c r="G17" s="145"/>
      <c r="H17" s="145"/>
      <c r="I17" s="145"/>
      <c r="J17" s="145"/>
      <c r="K17" s="145"/>
      <c r="L17" s="147"/>
      <c r="M17" s="35"/>
      <c r="N17" s="35"/>
    </row>
    <row r="18" spans="2:14" x14ac:dyDescent="0.25">
      <c r="B18" s="142"/>
      <c r="C18" s="81" t="s">
        <v>35</v>
      </c>
      <c r="D18" s="82"/>
      <c r="E18" s="83"/>
      <c r="F18" s="39"/>
      <c r="G18" s="39"/>
      <c r="H18" s="39"/>
      <c r="I18" s="39"/>
      <c r="J18" s="39"/>
      <c r="K18" s="40"/>
      <c r="L18" s="147"/>
    </row>
    <row r="19" spans="2:14" x14ac:dyDescent="0.25">
      <c r="B19" s="142"/>
      <c r="C19" s="84" t="s">
        <v>36</v>
      </c>
      <c r="D19" s="85"/>
      <c r="E19" s="86"/>
      <c r="F19" s="5"/>
      <c r="G19" s="5"/>
      <c r="H19" s="5"/>
      <c r="I19" s="5"/>
      <c r="J19" s="5"/>
      <c r="K19" s="6"/>
      <c r="L19" s="147"/>
    </row>
    <row r="20" spans="2:14" x14ac:dyDescent="0.25">
      <c r="B20" s="142"/>
      <c r="C20" s="87" t="s">
        <v>37</v>
      </c>
      <c r="D20" s="88"/>
      <c r="E20" s="89"/>
      <c r="F20" s="7"/>
      <c r="G20" s="7"/>
      <c r="H20" s="7"/>
      <c r="I20" s="7"/>
      <c r="J20" s="7"/>
      <c r="K20" s="8"/>
      <c r="L20" s="147"/>
    </row>
    <row r="21" spans="2:14" x14ac:dyDescent="0.25">
      <c r="B21" s="142"/>
      <c r="C21" s="99"/>
      <c r="D21" s="100"/>
      <c r="E21" s="101"/>
      <c r="F21" s="30" t="s">
        <v>0</v>
      </c>
      <c r="G21" s="47">
        <f>SUM(J29:J30)</f>
        <v>170790</v>
      </c>
      <c r="H21" s="42">
        <f>SUMPRODUCT(G21*0.03271)</f>
        <v>5586.5409000000009</v>
      </c>
      <c r="I21" s="45">
        <f>ROUND(H25*0.98,2)</f>
        <v>5140.9799999999996</v>
      </c>
      <c r="J21" s="45">
        <f>H25</f>
        <v>5245.8989600000004</v>
      </c>
      <c r="K21" s="46">
        <f>ROUND(H25*1.1,2)</f>
        <v>5770.49</v>
      </c>
      <c r="L21" s="147"/>
    </row>
    <row r="22" spans="2:14" ht="15" customHeight="1" x14ac:dyDescent="0.25">
      <c r="B22" s="142"/>
      <c r="C22" s="102" t="s">
        <v>22</v>
      </c>
      <c r="D22" s="103"/>
      <c r="E22" s="104"/>
      <c r="F22" s="31" t="s">
        <v>1</v>
      </c>
      <c r="G22" s="74">
        <v>-10414</v>
      </c>
      <c r="H22" s="43">
        <f>SUM(G22*0.03271)</f>
        <v>-340.64194000000003</v>
      </c>
      <c r="I22" s="108" t="s">
        <v>12</v>
      </c>
      <c r="J22" s="108" t="s">
        <v>25</v>
      </c>
      <c r="K22" s="77" t="s">
        <v>13</v>
      </c>
      <c r="L22" s="147"/>
    </row>
    <row r="23" spans="2:14" ht="15" customHeight="1" x14ac:dyDescent="0.25">
      <c r="B23" s="142"/>
      <c r="C23" s="105"/>
      <c r="D23" s="106"/>
      <c r="E23" s="107"/>
      <c r="F23" s="5"/>
      <c r="G23" s="11"/>
      <c r="H23" s="5"/>
      <c r="I23" s="108"/>
      <c r="J23" s="108"/>
      <c r="K23" s="77"/>
      <c r="L23" s="147"/>
    </row>
    <row r="24" spans="2:14" ht="15" customHeight="1" x14ac:dyDescent="0.25">
      <c r="B24" s="142"/>
      <c r="C24" s="78"/>
      <c r="D24" s="79"/>
      <c r="E24" s="80"/>
      <c r="F24" s="5"/>
      <c r="G24" s="12"/>
      <c r="H24" s="5"/>
      <c r="I24" s="108"/>
      <c r="J24" s="108"/>
      <c r="K24" s="77"/>
      <c r="L24" s="147"/>
    </row>
    <row r="25" spans="2:14" x14ac:dyDescent="0.25">
      <c r="B25" s="142"/>
      <c r="C25" s="90" t="s">
        <v>22</v>
      </c>
      <c r="D25" s="91"/>
      <c r="E25" s="92"/>
      <c r="F25" s="7" t="s">
        <v>2</v>
      </c>
      <c r="G25" s="48">
        <f>SUM(G21+G22)</f>
        <v>160376</v>
      </c>
      <c r="H25" s="44">
        <f>SUM(H21+H22)</f>
        <v>5245.8989600000004</v>
      </c>
      <c r="I25" s="13">
        <v>43708</v>
      </c>
      <c r="J25" s="13">
        <v>43769</v>
      </c>
      <c r="K25" s="14">
        <v>43769</v>
      </c>
      <c r="L25" s="147"/>
    </row>
    <row r="26" spans="2:14" x14ac:dyDescent="0.25">
      <c r="B26" s="142"/>
      <c r="C26" s="93"/>
      <c r="D26" s="94"/>
      <c r="E26" s="95"/>
      <c r="F26" s="15"/>
      <c r="G26" s="15"/>
      <c r="H26" s="15"/>
      <c r="I26" s="15"/>
      <c r="J26" s="15"/>
      <c r="K26" s="16"/>
      <c r="L26" s="147"/>
    </row>
    <row r="27" spans="2:14" x14ac:dyDescent="0.25">
      <c r="B27" s="142"/>
      <c r="C27" s="93" t="s">
        <v>20</v>
      </c>
      <c r="D27" s="94"/>
      <c r="E27" s="95"/>
      <c r="F27" s="17"/>
      <c r="G27" s="18"/>
      <c r="H27" s="96" t="s">
        <v>8</v>
      </c>
      <c r="I27" s="97"/>
      <c r="J27" s="98"/>
      <c r="K27" s="50" t="s">
        <v>14</v>
      </c>
      <c r="L27" s="147"/>
    </row>
    <row r="28" spans="2:14" x14ac:dyDescent="0.25">
      <c r="B28" s="142"/>
      <c r="C28" s="19" t="s">
        <v>15</v>
      </c>
      <c r="D28" s="20"/>
      <c r="E28" s="20"/>
      <c r="F28" s="15"/>
      <c r="G28" s="11"/>
      <c r="H28" s="21" t="s">
        <v>19</v>
      </c>
      <c r="I28" s="22"/>
      <c r="J28" s="11" t="s">
        <v>22</v>
      </c>
      <c r="K28" s="16"/>
      <c r="L28" s="147"/>
    </row>
    <row r="29" spans="2:14" x14ac:dyDescent="0.25">
      <c r="B29" s="142"/>
      <c r="C29" s="19" t="s">
        <v>16</v>
      </c>
      <c r="D29" s="20"/>
      <c r="E29" s="20"/>
      <c r="F29" s="15"/>
      <c r="G29" s="11"/>
      <c r="H29" s="9" t="s">
        <v>9</v>
      </c>
      <c r="I29" s="18"/>
      <c r="J29" s="71">
        <f>D8</f>
        <v>70790</v>
      </c>
      <c r="K29" s="16"/>
      <c r="L29" s="147"/>
    </row>
    <row r="30" spans="2:14" x14ac:dyDescent="0.25">
      <c r="B30" s="142"/>
      <c r="C30" s="19"/>
      <c r="D30" s="20"/>
      <c r="E30" s="20"/>
      <c r="F30" s="15"/>
      <c r="G30" s="11"/>
      <c r="H30" s="10" t="s">
        <v>10</v>
      </c>
      <c r="I30" s="11"/>
      <c r="J30" s="72">
        <f>D9</f>
        <v>100000</v>
      </c>
      <c r="K30" s="16"/>
      <c r="L30" s="147"/>
    </row>
    <row r="31" spans="2:14" ht="15.75" thickBot="1" x14ac:dyDescent="0.3">
      <c r="B31" s="142"/>
      <c r="C31" s="23"/>
      <c r="D31" s="24"/>
      <c r="E31" s="24"/>
      <c r="F31" s="25"/>
      <c r="G31" s="26"/>
      <c r="H31" s="27" t="s">
        <v>11</v>
      </c>
      <c r="I31" s="26"/>
      <c r="J31" s="28"/>
      <c r="K31" s="29"/>
      <c r="L31" s="147"/>
    </row>
    <row r="32" spans="2:14" x14ac:dyDescent="0.25">
      <c r="B32" s="142"/>
      <c r="C32" s="157"/>
      <c r="D32" s="157"/>
      <c r="E32" s="157"/>
      <c r="F32" s="145"/>
      <c r="G32" s="145"/>
      <c r="H32" s="145"/>
      <c r="I32" s="145"/>
      <c r="J32" s="145"/>
      <c r="K32" s="145"/>
      <c r="L32" s="147"/>
    </row>
    <row r="33" spans="2:16" ht="20.25" hidden="1" x14ac:dyDescent="0.25">
      <c r="B33" s="142"/>
      <c r="C33" s="143" t="s">
        <v>26</v>
      </c>
      <c r="D33" s="144"/>
      <c r="E33" s="145"/>
      <c r="F33" s="146"/>
      <c r="G33" s="145"/>
      <c r="H33" s="145"/>
      <c r="I33" s="145"/>
      <c r="J33" s="145"/>
      <c r="K33" s="145"/>
      <c r="L33" s="147"/>
    </row>
    <row r="34" spans="2:16" ht="39" hidden="1" thickBot="1" x14ac:dyDescent="0.3">
      <c r="B34" s="142"/>
      <c r="C34" s="158" t="s">
        <v>18</v>
      </c>
      <c r="D34" s="159" t="s">
        <v>32</v>
      </c>
      <c r="E34" s="149" t="s">
        <v>33</v>
      </c>
      <c r="F34" s="160" t="s">
        <v>23</v>
      </c>
      <c r="G34" s="161" t="s">
        <v>31</v>
      </c>
      <c r="H34" s="162" t="s">
        <v>17</v>
      </c>
      <c r="I34" s="161" t="s">
        <v>34</v>
      </c>
      <c r="J34" s="163" t="s">
        <v>21</v>
      </c>
      <c r="K34" s="161" t="s">
        <v>24</v>
      </c>
      <c r="L34" s="149" t="s">
        <v>30</v>
      </c>
      <c r="P34" s="33"/>
    </row>
    <row r="35" spans="2:16" hidden="1" x14ac:dyDescent="0.25">
      <c r="B35" s="142"/>
      <c r="C35" s="164" t="s">
        <v>3</v>
      </c>
      <c r="D35" s="165">
        <v>3.1E-2</v>
      </c>
      <c r="E35" s="166" t="e">
        <f t="shared" ref="E35:E41" si="0">+(+F35+G35+$H$17)/$H$17-1</f>
        <v>#DIV/0!</v>
      </c>
      <c r="F35" s="167">
        <v>0</v>
      </c>
      <c r="G35" s="168">
        <v>0.22</v>
      </c>
      <c r="H35" s="169">
        <f>+F35+G35+H17</f>
        <v>0.22</v>
      </c>
      <c r="I35" s="170" t="e">
        <f>+(+G35/H35)*#REF!</f>
        <v>#REF!</v>
      </c>
      <c r="J35" s="170" t="e">
        <f>#REF!-H25</f>
        <v>#REF!</v>
      </c>
      <c r="K35" s="171" t="e">
        <f>J35</f>
        <v>#REF!</v>
      </c>
      <c r="L35" s="150" t="e">
        <f>(#REF!-$J$21)/$J$21</f>
        <v>#REF!</v>
      </c>
      <c r="M35" s="1"/>
      <c r="N35" s="1"/>
    </row>
    <row r="36" spans="2:16" hidden="1" x14ac:dyDescent="0.25">
      <c r="B36" s="142"/>
      <c r="C36" s="172" t="s">
        <v>4</v>
      </c>
      <c r="D36" s="173">
        <v>3.2919046019482812E-2</v>
      </c>
      <c r="E36" s="166" t="e">
        <f t="shared" si="0"/>
        <v>#DIV/0!</v>
      </c>
      <c r="F36" s="174">
        <v>0</v>
      </c>
      <c r="G36" s="175">
        <f>+G35</f>
        <v>0.22</v>
      </c>
      <c r="H36" s="176">
        <f>+H35+F36+G36</f>
        <v>0.44</v>
      </c>
      <c r="I36" s="177" t="e">
        <f>+(+G36/H36)*#REF!</f>
        <v>#REF!</v>
      </c>
      <c r="J36" s="177" t="e">
        <f>#REF!-#REF!</f>
        <v>#REF!</v>
      </c>
      <c r="K36" s="178" t="e">
        <f>J36+J35</f>
        <v>#REF!</v>
      </c>
      <c r="L36" s="150" t="e">
        <f>(#REF!-$J$21)/$J$21</f>
        <v>#REF!</v>
      </c>
      <c r="M36" s="34"/>
      <c r="N36" s="34"/>
    </row>
    <row r="37" spans="2:16" hidden="1" x14ac:dyDescent="0.25">
      <c r="B37" s="142"/>
      <c r="C37" s="172" t="s">
        <v>5</v>
      </c>
      <c r="D37" s="173">
        <v>3.4200000000000001E-2</v>
      </c>
      <c r="E37" s="166" t="e">
        <f t="shared" si="0"/>
        <v>#DIV/0!</v>
      </c>
      <c r="F37" s="174">
        <v>0</v>
      </c>
      <c r="G37" s="175">
        <f>+G35</f>
        <v>0.22</v>
      </c>
      <c r="H37" s="176">
        <f t="shared" ref="H37:H41" si="1">+H36+F37+G37</f>
        <v>0.66</v>
      </c>
      <c r="I37" s="177" t="e">
        <f>+(+G37/H37)*#REF!</f>
        <v>#REF!</v>
      </c>
      <c r="J37" s="177" t="e">
        <f>#REF!-#REF!</f>
        <v>#REF!</v>
      </c>
      <c r="K37" s="178" t="e">
        <f>J37+K36</f>
        <v>#REF!</v>
      </c>
      <c r="L37" s="150" t="e">
        <f>(#REF!-$J$21)/$J$21</f>
        <v>#REF!</v>
      </c>
      <c r="M37" s="32"/>
      <c r="N37" s="32"/>
    </row>
    <row r="38" spans="2:16" hidden="1" x14ac:dyDescent="0.25">
      <c r="B38" s="142"/>
      <c r="C38" s="172" t="s">
        <v>6</v>
      </c>
      <c r="D38" s="173">
        <v>3.6799999999999999E-2</v>
      </c>
      <c r="E38" s="166" t="e">
        <f t="shared" si="0"/>
        <v>#DIV/0!</v>
      </c>
      <c r="F38" s="174">
        <v>0</v>
      </c>
      <c r="G38" s="175">
        <f>+G35</f>
        <v>0.22</v>
      </c>
      <c r="H38" s="176">
        <f t="shared" si="1"/>
        <v>0.88</v>
      </c>
      <c r="I38" s="177" t="e">
        <f>+(+G38/H38)*#REF!</f>
        <v>#REF!</v>
      </c>
      <c r="J38" s="177" t="e">
        <f>#REF!-#REF!</f>
        <v>#REF!</v>
      </c>
      <c r="K38" s="178" t="e">
        <f t="shared" ref="K38:K41" si="2">J38+K37</f>
        <v>#REF!</v>
      </c>
      <c r="L38" s="150" t="e">
        <f>(#REF!-$J$21)/$J$21</f>
        <v>#REF!</v>
      </c>
      <c r="M38" s="32"/>
      <c r="N38" s="32"/>
    </row>
    <row r="39" spans="2:16" hidden="1" x14ac:dyDescent="0.25">
      <c r="B39" s="142"/>
      <c r="C39" s="172" t="s">
        <v>7</v>
      </c>
      <c r="D39" s="173">
        <v>3.8199999999999998E-2</v>
      </c>
      <c r="E39" s="166" t="e">
        <f t="shared" si="0"/>
        <v>#DIV/0!</v>
      </c>
      <c r="F39" s="174">
        <v>0</v>
      </c>
      <c r="G39" s="175">
        <f>+G35</f>
        <v>0.22</v>
      </c>
      <c r="H39" s="176">
        <f t="shared" si="1"/>
        <v>1.1000000000000001</v>
      </c>
      <c r="I39" s="177" t="e">
        <f>+(+G39/H39)*#REF!</f>
        <v>#REF!</v>
      </c>
      <c r="J39" s="177" t="e">
        <f>#REF!-#REF!</f>
        <v>#REF!</v>
      </c>
      <c r="K39" s="178" t="e">
        <f t="shared" si="2"/>
        <v>#REF!</v>
      </c>
      <c r="L39" s="150" t="e">
        <f>(#REF!-$J$21)/$J$21</f>
        <v>#REF!</v>
      </c>
      <c r="M39" s="32"/>
      <c r="N39" s="32"/>
    </row>
    <row r="40" spans="2:16" hidden="1" x14ac:dyDescent="0.25">
      <c r="B40" s="142"/>
      <c r="C40" s="164" t="s">
        <v>28</v>
      </c>
      <c r="D40" s="165">
        <v>3.8199999999999998E-2</v>
      </c>
      <c r="E40" s="179" t="e">
        <f t="shared" si="0"/>
        <v>#DIV/0!</v>
      </c>
      <c r="F40" s="167">
        <v>0</v>
      </c>
      <c r="G40" s="180">
        <v>0</v>
      </c>
      <c r="H40" s="169">
        <f t="shared" si="1"/>
        <v>1.1000000000000001</v>
      </c>
      <c r="I40" s="170" t="e">
        <f>+(+G40/H40)*#REF!</f>
        <v>#REF!</v>
      </c>
      <c r="J40" s="170" t="e">
        <f>#REF!-#REF!</f>
        <v>#REF!</v>
      </c>
      <c r="K40" s="171" t="e">
        <f t="shared" si="2"/>
        <v>#REF!</v>
      </c>
      <c r="L40" s="151" t="e">
        <f>(#REF!-$J$21)/$J$21</f>
        <v>#REF!</v>
      </c>
      <c r="M40" s="32"/>
      <c r="N40" s="32"/>
    </row>
    <row r="41" spans="2:16" ht="15.75" hidden="1" thickBot="1" x14ac:dyDescent="0.3">
      <c r="B41" s="142"/>
      <c r="C41" s="181" t="s">
        <v>29</v>
      </c>
      <c r="D41" s="182">
        <v>3.8199999999999998E-2</v>
      </c>
      <c r="E41" s="183" t="e">
        <f t="shared" si="0"/>
        <v>#DIV/0!</v>
      </c>
      <c r="F41" s="184">
        <v>0</v>
      </c>
      <c r="G41" s="185">
        <v>0</v>
      </c>
      <c r="H41" s="186">
        <f t="shared" si="1"/>
        <v>1.1000000000000001</v>
      </c>
      <c r="I41" s="187" t="e">
        <f>+(+G41/H41)*#REF!</f>
        <v>#REF!</v>
      </c>
      <c r="J41" s="187" t="e">
        <f>#REF!-#REF!</f>
        <v>#REF!</v>
      </c>
      <c r="K41" s="188" t="e">
        <f t="shared" si="2"/>
        <v>#REF!</v>
      </c>
      <c r="L41" s="152" t="e">
        <f>(#REF!-$J$21)/$J$21</f>
        <v>#REF!</v>
      </c>
      <c r="M41" s="32"/>
      <c r="N41" s="32"/>
    </row>
    <row r="42" spans="2:16" hidden="1" x14ac:dyDescent="0.25">
      <c r="B42" s="142"/>
      <c r="C42" s="157"/>
      <c r="D42" s="157"/>
      <c r="E42" s="157"/>
      <c r="F42" s="145"/>
      <c r="G42" s="145"/>
      <c r="H42" s="145"/>
      <c r="I42" s="145"/>
      <c r="J42" s="145"/>
      <c r="K42" s="145"/>
      <c r="L42" s="147"/>
      <c r="M42" s="35"/>
      <c r="N42" s="35"/>
    </row>
    <row r="43" spans="2:16" ht="20.25" hidden="1" x14ac:dyDescent="0.3">
      <c r="B43" s="142"/>
      <c r="C43" s="143" t="s">
        <v>27</v>
      </c>
      <c r="D43" s="143"/>
      <c r="E43" s="143"/>
      <c r="F43" s="189"/>
      <c r="G43" s="145"/>
      <c r="H43" s="145"/>
      <c r="I43" s="145"/>
      <c r="J43" s="145"/>
      <c r="K43" s="145"/>
      <c r="L43" s="153"/>
      <c r="M43" s="35"/>
      <c r="N43" s="35"/>
    </row>
    <row r="44" spans="2:16" ht="39" hidden="1" thickBot="1" x14ac:dyDescent="0.3">
      <c r="B44" s="142"/>
      <c r="C44" s="190" t="s">
        <v>18</v>
      </c>
      <c r="D44" s="159" t="s">
        <v>32</v>
      </c>
      <c r="E44" s="149" t="s">
        <v>33</v>
      </c>
      <c r="F44" s="160" t="s">
        <v>23</v>
      </c>
      <c r="G44" s="161" t="s">
        <v>31</v>
      </c>
      <c r="H44" s="160" t="s">
        <v>17</v>
      </c>
      <c r="I44" s="161" t="s">
        <v>34</v>
      </c>
      <c r="J44" s="191" t="s">
        <v>21</v>
      </c>
      <c r="K44" s="149" t="s">
        <v>24</v>
      </c>
      <c r="L44" s="149" t="s">
        <v>30</v>
      </c>
    </row>
    <row r="45" spans="2:16" hidden="1" x14ac:dyDescent="0.25">
      <c r="B45" s="142"/>
      <c r="C45" s="164" t="s">
        <v>3</v>
      </c>
      <c r="D45" s="165">
        <v>3.1E-2</v>
      </c>
      <c r="E45" s="179" t="e">
        <f>+(+F45+G45+$H$17)/$H$17-1</f>
        <v>#DIV/0!</v>
      </c>
      <c r="F45" s="192">
        <v>0</v>
      </c>
      <c r="G45" s="168">
        <v>0.38</v>
      </c>
      <c r="H45" s="169">
        <f>+F45+G45+H17</f>
        <v>0.38</v>
      </c>
      <c r="I45" s="193" t="e">
        <f>+(+G45/H45)*#REF!</f>
        <v>#REF!</v>
      </c>
      <c r="J45" s="194" t="e">
        <f>#REF!-H25</f>
        <v>#REF!</v>
      </c>
      <c r="K45" s="195" t="e">
        <f>J45</f>
        <v>#REF!</v>
      </c>
      <c r="L45" s="150" t="e">
        <f>(#REF!-$J$21)/$J$21</f>
        <v>#REF!</v>
      </c>
    </row>
    <row r="46" spans="2:16" hidden="1" x14ac:dyDescent="0.25">
      <c r="B46" s="142"/>
      <c r="C46" s="172" t="s">
        <v>4</v>
      </c>
      <c r="D46" s="173">
        <v>3.2919046019482812E-2</v>
      </c>
      <c r="E46" s="166" t="e">
        <f t="shared" ref="E46:E51" si="3">+(+F46+G46+$H$17)/$H$17-1</f>
        <v>#DIV/0!</v>
      </c>
      <c r="F46" s="192">
        <v>0</v>
      </c>
      <c r="G46" s="175">
        <f>+G45</f>
        <v>0.38</v>
      </c>
      <c r="H46" s="176">
        <f>+H45+F46+G46</f>
        <v>0.76</v>
      </c>
      <c r="I46" s="195" t="e">
        <f>+(+G46/H46)*#REF!</f>
        <v>#REF!</v>
      </c>
      <c r="J46" s="194" t="e">
        <f>#REF!-#REF!</f>
        <v>#REF!</v>
      </c>
      <c r="K46" s="195" t="e">
        <f>J46+J45</f>
        <v>#REF!</v>
      </c>
      <c r="L46" s="150" t="e">
        <f>(#REF!-$J$21)/$J$21</f>
        <v>#REF!</v>
      </c>
      <c r="M46" s="34"/>
      <c r="N46" s="34"/>
    </row>
    <row r="47" spans="2:16" hidden="1" x14ac:dyDescent="0.25">
      <c r="B47" s="142"/>
      <c r="C47" s="172" t="s">
        <v>5</v>
      </c>
      <c r="D47" s="173">
        <v>3.4299999999999997E-2</v>
      </c>
      <c r="E47" s="166" t="e">
        <f t="shared" si="3"/>
        <v>#DIV/0!</v>
      </c>
      <c r="F47" s="192">
        <v>0</v>
      </c>
      <c r="G47" s="175">
        <f>+G45</f>
        <v>0.38</v>
      </c>
      <c r="H47" s="176">
        <f t="shared" ref="H47:H51" si="4">+H46+F47+G47</f>
        <v>1.1400000000000001</v>
      </c>
      <c r="I47" s="195" t="e">
        <f>+(+G47/H47)*#REF!</f>
        <v>#REF!</v>
      </c>
      <c r="J47" s="194" t="e">
        <f>#REF!-#REF!</f>
        <v>#REF!</v>
      </c>
      <c r="K47" s="195" t="e">
        <f>J47+K46</f>
        <v>#REF!</v>
      </c>
      <c r="L47" s="150" t="e">
        <f>(#REF!-$J$21)/$J$21</f>
        <v>#REF!</v>
      </c>
      <c r="M47" s="32"/>
      <c r="N47" s="32"/>
    </row>
    <row r="48" spans="2:16" hidden="1" x14ac:dyDescent="0.25">
      <c r="B48" s="142"/>
      <c r="C48" s="172" t="s">
        <v>6</v>
      </c>
      <c r="D48" s="173">
        <v>3.6799999999999999E-2</v>
      </c>
      <c r="E48" s="166" t="e">
        <f t="shared" si="3"/>
        <v>#DIV/0!</v>
      </c>
      <c r="F48" s="192">
        <v>0</v>
      </c>
      <c r="G48" s="175">
        <f>+G45</f>
        <v>0.38</v>
      </c>
      <c r="H48" s="176">
        <f t="shared" si="4"/>
        <v>1.52</v>
      </c>
      <c r="I48" s="195" t="e">
        <f>+(+G48/H48)*#REF!</f>
        <v>#REF!</v>
      </c>
      <c r="J48" s="194" t="e">
        <f>#REF!-#REF!</f>
        <v>#REF!</v>
      </c>
      <c r="K48" s="195" t="e">
        <f t="shared" ref="K48:K51" si="5">J48+K47</f>
        <v>#REF!</v>
      </c>
      <c r="L48" s="150" t="e">
        <f>(#REF!-$J$21)/$J$21</f>
        <v>#REF!</v>
      </c>
      <c r="M48" s="32"/>
      <c r="N48" s="32"/>
    </row>
    <row r="49" spans="2:14" hidden="1" x14ac:dyDescent="0.25">
      <c r="B49" s="142"/>
      <c r="C49" s="172" t="s">
        <v>7</v>
      </c>
      <c r="D49" s="173">
        <v>3.8199999999999998E-2</v>
      </c>
      <c r="E49" s="166" t="e">
        <f t="shared" si="3"/>
        <v>#DIV/0!</v>
      </c>
      <c r="F49" s="192">
        <v>0</v>
      </c>
      <c r="G49" s="175">
        <f>+G45</f>
        <v>0.38</v>
      </c>
      <c r="H49" s="176">
        <f t="shared" si="4"/>
        <v>1.9</v>
      </c>
      <c r="I49" s="195" t="e">
        <f>+(+G49/H49)*#REF!</f>
        <v>#REF!</v>
      </c>
      <c r="J49" s="194" t="e">
        <f>#REF!-#REF!</f>
        <v>#REF!</v>
      </c>
      <c r="K49" s="195" t="e">
        <f t="shared" si="5"/>
        <v>#REF!</v>
      </c>
      <c r="L49" s="150" t="e">
        <f>(#REF!-$J$21)/$J$21</f>
        <v>#REF!</v>
      </c>
      <c r="M49" s="32"/>
      <c r="N49" s="32"/>
    </row>
    <row r="50" spans="2:14" hidden="1" x14ac:dyDescent="0.25">
      <c r="B50" s="142"/>
      <c r="C50" s="164" t="s">
        <v>28</v>
      </c>
      <c r="D50" s="165">
        <v>3.8199999999999998E-2</v>
      </c>
      <c r="E50" s="179" t="e">
        <f t="shared" si="3"/>
        <v>#DIV/0!</v>
      </c>
      <c r="F50" s="167">
        <v>0</v>
      </c>
      <c r="G50" s="180">
        <v>0</v>
      </c>
      <c r="H50" s="169">
        <f t="shared" si="4"/>
        <v>1.9</v>
      </c>
      <c r="I50" s="138" t="e">
        <f>+(+G50/H50)*#REF!</f>
        <v>#REF!</v>
      </c>
      <c r="J50" s="193" t="e">
        <f>#REF!-#REF!</f>
        <v>#REF!</v>
      </c>
      <c r="K50" s="193" t="e">
        <f t="shared" si="5"/>
        <v>#REF!</v>
      </c>
      <c r="L50" s="154" t="e">
        <f>(#REF!-$J$21)/$J$21</f>
        <v>#REF!</v>
      </c>
      <c r="M50" s="32"/>
      <c r="N50" s="32"/>
    </row>
    <row r="51" spans="2:14" ht="15.75" hidden="1" thickBot="1" x14ac:dyDescent="0.3">
      <c r="B51" s="142"/>
      <c r="C51" s="181" t="s">
        <v>29</v>
      </c>
      <c r="D51" s="182">
        <v>3.8199999999999998E-2</v>
      </c>
      <c r="E51" s="183" t="e">
        <f t="shared" si="3"/>
        <v>#DIV/0!</v>
      </c>
      <c r="F51" s="184">
        <v>0</v>
      </c>
      <c r="G51" s="185">
        <v>0</v>
      </c>
      <c r="H51" s="186">
        <f t="shared" si="4"/>
        <v>1.9</v>
      </c>
      <c r="I51" s="196" t="e">
        <f>+(+G51/H51)*#REF!</f>
        <v>#REF!</v>
      </c>
      <c r="J51" s="197" t="e">
        <f>#REF!-#REF!</f>
        <v>#REF!</v>
      </c>
      <c r="K51" s="197" t="e">
        <f t="shared" si="5"/>
        <v>#REF!</v>
      </c>
      <c r="L51" s="155" t="e">
        <f>(#REF!-$J$21)/$J$21</f>
        <v>#REF!</v>
      </c>
      <c r="M51" s="32"/>
      <c r="N51" s="32"/>
    </row>
    <row r="52" spans="2:14" ht="21" thickBot="1" x14ac:dyDescent="0.3">
      <c r="B52" s="142"/>
      <c r="C52" s="143" t="s">
        <v>57</v>
      </c>
      <c r="D52" s="144"/>
      <c r="E52" s="145"/>
      <c r="F52" s="146"/>
      <c r="G52" s="145"/>
      <c r="H52" s="145"/>
      <c r="I52" s="145"/>
      <c r="J52" s="145"/>
      <c r="K52" s="145"/>
      <c r="L52" s="147"/>
      <c r="M52" s="35"/>
      <c r="N52" s="35"/>
    </row>
    <row r="53" spans="2:14" ht="71.25" customHeight="1" thickBot="1" x14ac:dyDescent="0.3">
      <c r="B53" s="142"/>
      <c r="C53" s="51" t="s">
        <v>2</v>
      </c>
      <c r="D53" s="38" t="s">
        <v>51</v>
      </c>
      <c r="E53" s="3" t="s">
        <v>52</v>
      </c>
      <c r="F53" s="3" t="s">
        <v>38</v>
      </c>
      <c r="G53" s="3" t="s">
        <v>53</v>
      </c>
      <c r="H53" s="3" t="s">
        <v>44</v>
      </c>
      <c r="I53" s="201"/>
      <c r="J53" s="202"/>
      <c r="K53" s="202"/>
      <c r="L53" s="147"/>
    </row>
    <row r="54" spans="2:14" ht="14.25" customHeight="1" thickBot="1" x14ac:dyDescent="0.3">
      <c r="B54" s="142"/>
      <c r="C54" s="49">
        <f>$F$8</f>
        <v>160376</v>
      </c>
      <c r="D54" s="36">
        <v>3.5000000000000003E-2</v>
      </c>
      <c r="E54" s="37">
        <v>32.71</v>
      </c>
      <c r="F54" s="75">
        <f>(($G$21/1000)*E54)+(($G$22/1000)*E54)</f>
        <v>5245.8989600000004</v>
      </c>
      <c r="G54" s="76">
        <f>F54-F14</f>
        <v>176.40896000000066</v>
      </c>
      <c r="H54" s="53">
        <f>ROUND(C54/1000*0.58,2)</f>
        <v>93.02</v>
      </c>
      <c r="I54" s="201"/>
      <c r="J54" s="202"/>
      <c r="K54" s="202"/>
      <c r="L54" s="147"/>
    </row>
    <row r="55" spans="2:14" ht="14.25" customHeight="1" thickBot="1" x14ac:dyDescent="0.3">
      <c r="B55" s="148"/>
      <c r="C55" s="198"/>
      <c r="D55" s="199"/>
      <c r="E55" s="198"/>
      <c r="F55" s="200"/>
      <c r="G55" s="198"/>
      <c r="H55" s="198"/>
      <c r="I55" s="198"/>
      <c r="J55" s="198"/>
      <c r="K55" s="198"/>
      <c r="L55" s="156"/>
      <c r="M55" s="35"/>
      <c r="N55" s="35"/>
    </row>
    <row r="56" spans="2:14" ht="14.25" customHeight="1" x14ac:dyDescent="0.25">
      <c r="B56" s="109"/>
      <c r="C56" s="110"/>
      <c r="D56" s="111"/>
      <c r="E56" s="110"/>
      <c r="F56" s="112"/>
      <c r="G56" s="110"/>
      <c r="H56" s="110"/>
      <c r="I56" s="110"/>
      <c r="J56" s="110"/>
      <c r="K56" s="110"/>
      <c r="L56" s="113"/>
      <c r="M56" s="35"/>
      <c r="N56" s="35"/>
    </row>
    <row r="57" spans="2:14" ht="24" customHeight="1" thickBot="1" x14ac:dyDescent="0.3">
      <c r="B57" s="114"/>
      <c r="C57" s="125" t="s">
        <v>58</v>
      </c>
      <c r="D57" s="126"/>
      <c r="E57" s="127"/>
      <c r="F57" s="128"/>
      <c r="G57" s="127"/>
      <c r="H57" s="116"/>
      <c r="I57" s="116"/>
      <c r="J57" s="116"/>
      <c r="K57" s="116"/>
      <c r="L57" s="117"/>
      <c r="M57" s="35"/>
      <c r="N57" s="35"/>
    </row>
    <row r="58" spans="2:14" ht="63.75" customHeight="1" thickBot="1" x14ac:dyDescent="0.3">
      <c r="B58" s="114"/>
      <c r="C58" s="51" t="s">
        <v>2</v>
      </c>
      <c r="D58" s="38" t="s">
        <v>41</v>
      </c>
      <c r="E58" s="3" t="s">
        <v>42</v>
      </c>
      <c r="F58" s="116"/>
      <c r="G58" s="116"/>
      <c r="H58" s="116"/>
      <c r="I58" s="119"/>
      <c r="J58" s="120"/>
      <c r="K58" s="120"/>
      <c r="L58" s="117"/>
    </row>
    <row r="59" spans="2:14" ht="14.25" customHeight="1" thickBot="1" x14ac:dyDescent="0.3">
      <c r="B59" s="114"/>
      <c r="C59" s="49">
        <f>$F$8</f>
        <v>160376</v>
      </c>
      <c r="D59" s="41">
        <v>0.57999999999999996</v>
      </c>
      <c r="E59" s="53">
        <f>ROUND(C59/1000*D59,2)</f>
        <v>93.02</v>
      </c>
      <c r="F59" s="116"/>
      <c r="G59" s="116"/>
      <c r="H59" s="116"/>
      <c r="I59" s="119"/>
      <c r="J59" s="120"/>
      <c r="K59" s="120"/>
      <c r="L59" s="117"/>
    </row>
    <row r="60" spans="2:14" ht="14.25" customHeight="1" x14ac:dyDescent="0.25">
      <c r="B60" s="114"/>
      <c r="C60" s="116"/>
      <c r="D60" s="115"/>
      <c r="E60" s="116"/>
      <c r="F60" s="116"/>
      <c r="G60" s="116"/>
      <c r="H60" s="116"/>
      <c r="I60" s="119"/>
      <c r="J60" s="120"/>
      <c r="K60" s="120"/>
      <c r="L60" s="117"/>
    </row>
    <row r="61" spans="2:14" ht="24" customHeight="1" thickBot="1" x14ac:dyDescent="0.3">
      <c r="B61" s="114"/>
      <c r="C61" s="125" t="s">
        <v>59</v>
      </c>
      <c r="D61" s="126"/>
      <c r="E61" s="127"/>
      <c r="F61" s="127"/>
      <c r="G61" s="127"/>
      <c r="H61" s="125" t="s">
        <v>54</v>
      </c>
      <c r="I61" s="127"/>
      <c r="J61" s="129"/>
      <c r="K61" s="130"/>
      <c r="L61" s="131"/>
    </row>
    <row r="62" spans="2:14" ht="63.75" customHeight="1" thickBot="1" x14ac:dyDescent="0.3">
      <c r="B62" s="114"/>
      <c r="C62" s="51" t="s">
        <v>2</v>
      </c>
      <c r="D62" s="38" t="s">
        <v>41</v>
      </c>
      <c r="E62" s="3" t="s">
        <v>43</v>
      </c>
      <c r="F62" s="116"/>
      <c r="G62" s="116"/>
      <c r="H62" s="116"/>
      <c r="I62" s="3" t="s">
        <v>46</v>
      </c>
      <c r="J62" s="116"/>
      <c r="K62" s="120"/>
      <c r="L62" s="117"/>
    </row>
    <row r="63" spans="2:14" ht="14.25" customHeight="1" thickBot="1" x14ac:dyDescent="0.3">
      <c r="B63" s="114"/>
      <c r="C63" s="49">
        <f>$F$8</f>
        <v>160376</v>
      </c>
      <c r="D63" s="41">
        <v>0.57999999999999996</v>
      </c>
      <c r="E63" s="53">
        <f>ROUND(C63/1000*D63,2)</f>
        <v>93.02</v>
      </c>
      <c r="F63" s="116"/>
      <c r="G63" s="116"/>
      <c r="H63" s="116"/>
      <c r="I63" s="53">
        <f>G14+H54+E59+E63+E67</f>
        <v>461.89</v>
      </c>
      <c r="J63" s="116"/>
      <c r="K63" s="120"/>
      <c r="L63" s="117"/>
    </row>
    <row r="64" spans="2:14" ht="14.25" customHeight="1" x14ac:dyDescent="0.25">
      <c r="B64" s="114"/>
      <c r="C64" s="116"/>
      <c r="D64" s="115"/>
      <c r="E64" s="116"/>
      <c r="F64" s="116"/>
      <c r="G64" s="116"/>
      <c r="H64" s="116"/>
      <c r="I64" s="119"/>
      <c r="J64" s="120"/>
      <c r="K64" s="120"/>
      <c r="L64" s="117"/>
    </row>
    <row r="65" spans="2:14" ht="24" customHeight="1" thickBot="1" x14ac:dyDescent="0.3">
      <c r="B65" s="114"/>
      <c r="C65" s="125" t="s">
        <v>60</v>
      </c>
      <c r="D65" s="126"/>
      <c r="E65" s="127"/>
      <c r="F65" s="127"/>
      <c r="G65" s="127"/>
      <c r="H65" s="116"/>
      <c r="I65" s="119"/>
      <c r="J65" s="120"/>
      <c r="K65" s="120"/>
      <c r="L65" s="117"/>
    </row>
    <row r="66" spans="2:14" ht="63.75" customHeight="1" thickBot="1" x14ac:dyDescent="0.35">
      <c r="B66" s="114"/>
      <c r="C66" s="51" t="s">
        <v>2</v>
      </c>
      <c r="D66" s="38" t="s">
        <v>41</v>
      </c>
      <c r="E66" s="3" t="s">
        <v>42</v>
      </c>
      <c r="F66" s="127"/>
      <c r="G66" s="132" t="s">
        <v>62</v>
      </c>
      <c r="H66" s="129"/>
      <c r="I66" s="130"/>
      <c r="J66" s="130"/>
      <c r="K66" s="130"/>
      <c r="L66" s="131"/>
    </row>
    <row r="67" spans="2:14" ht="14.25" customHeight="1" thickBot="1" x14ac:dyDescent="0.3">
      <c r="B67" s="114"/>
      <c r="C67" s="49">
        <f>$F$8</f>
        <v>160376</v>
      </c>
      <c r="D67" s="41">
        <v>0.56000000000000005</v>
      </c>
      <c r="E67" s="53">
        <f>ROUND(C67/1000*D67,2)</f>
        <v>89.81</v>
      </c>
      <c r="F67" s="127"/>
      <c r="G67" s="133" t="s">
        <v>61</v>
      </c>
      <c r="H67" s="129"/>
      <c r="I67" s="130"/>
      <c r="J67" s="130"/>
      <c r="K67" s="131"/>
      <c r="L67" s="131"/>
    </row>
    <row r="68" spans="2:14" ht="14.25" customHeight="1" thickBot="1" x14ac:dyDescent="0.3">
      <c r="B68" s="118"/>
      <c r="C68" s="122"/>
      <c r="D68" s="124"/>
      <c r="E68" s="122"/>
      <c r="F68" s="121"/>
      <c r="G68" s="122"/>
      <c r="H68" s="122"/>
      <c r="I68" s="122"/>
      <c r="J68" s="122"/>
      <c r="K68" s="122"/>
      <c r="L68" s="123"/>
      <c r="M68" s="35"/>
      <c r="N68" s="35"/>
    </row>
  </sheetData>
  <sheetProtection algorithmName="SHA-512" hashValue="R6ltEapaFp3JG2UCbDDk113BEYDp/eiFc4lBYI3BilhAI2M5dIRJ2RpdmNKeiQVqbtd3zx4tRp84n5jOGAzyOA==" saltValue="WOeZ/zqUf5y5qJbR9M9eaw==" spinCount="100000" sheet="1" selectLockedCells="1"/>
  <mergeCells count="13">
    <mergeCell ref="C25:E25"/>
    <mergeCell ref="C26:E26"/>
    <mergeCell ref="C27:E27"/>
    <mergeCell ref="H27:J27"/>
    <mergeCell ref="C21:E21"/>
    <mergeCell ref="C22:E23"/>
    <mergeCell ref="I22:I24"/>
    <mergeCell ref="J22:J24"/>
    <mergeCell ref="K22:K24"/>
    <mergeCell ref="C24:E24"/>
    <mergeCell ref="C18:E18"/>
    <mergeCell ref="C19:E19"/>
    <mergeCell ref="C20:E20"/>
  </mergeCells>
  <dataValidations disablePrompts="1" xWindow="405" yWindow="477" count="12"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for General Fund Expenses" sqref="F40:F41 F50:F51" xr:uid="{00000000-0002-0000-0000-000000000000}">
      <formula1>0</formula1>
      <formula2>1.136</formula2>
    </dataValidation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for General Fund Expenses" sqref="F49" xr:uid="{00000000-0002-0000-0000-000006000000}">
      <formula1>0</formula1>
      <formula2>0.758</formula2>
    </dataValidation>
    <dataValidation type="decimal" allowBlank="1" showInputMessage="1" showErrorMessage="1" errorTitle="EXCEEDS ACT 1 INDEX" error="The value you entered exceeds the estimated allowable Base Act 1 Index of 3.68%." promptTitle="GENERAL FUND MILLAGE" prompt="Enter a millage value for General Fund Expenses" sqref="F48" xr:uid="{00000000-0002-0000-0000-000007000000}">
      <formula1>0</formula1>
      <formula2>0.715</formula2>
    </dataValidation>
    <dataValidation type="decimal" allowBlank="1" showInputMessage="1" showErrorMessage="1" errorTitle="EXCEEDS ACT 1 INDEX" error="The value you entered exceeds the estimated allowable Base Act 1 Index of 3.43%." promptTitle="GENERAL FUND MILLAGE" prompt="Enter a millage value for General Fund Expenses" sqref="F47" xr:uid="{00000000-0002-0000-0000-000008000000}">
      <formula1>0</formula1>
      <formula2>0.64</formula2>
    </dataValidation>
    <dataValidation type="decimal" allowBlank="1" showInputMessage="1" showErrorMessage="1" errorTitle="EXCEEDS ACT 1" error="The value you entered exceeds the estimated allowable Base Act 1 Index of 3.29%." promptTitle="GENERAL FUND MILLAGE" prompt="Enter a millage value for General Fund Expenses" sqref="F46" xr:uid="{00000000-0002-0000-0000-000009000000}">
      <formula1>0</formula1>
      <formula2>0.6</formula2>
    </dataValidation>
    <dataValidation type="decimal" allowBlank="1" showInputMessage="1" showErrorMessage="1" errorTitle="EXCEEDS ACT 1" error="The value you entered exceeds the estimated allowable Base Act 1 Index of 3.1%." promptTitle="GENERAL FUND MILLAGE" prompt="Enter a millage value for General Fund Expenses" sqref="F45" xr:uid="{00000000-0002-0000-0000-00000A000000}">
      <formula1>0</formula1>
      <formula2>0.544</formula2>
    </dataValidation>
    <dataValidation type="decimal" allowBlank="1" showInputMessage="1" showErrorMessage="1" errorTitle="EXCEEDS ACT 1 INDEX" error="The value you entered exceeds the estimated allowable Base Act 1 Index of 3.82%." promptTitle="GENERAL FUND MILLAGE" prompt="Enter a millage value for General Fund Expenses" sqref="F39" xr:uid="{00000000-0002-0000-0000-00000B000000}">
      <formula1>0</formula1>
      <formula2>0.918</formula2>
    </dataValidation>
    <dataValidation type="decimal" allowBlank="1" showInputMessage="1" showErrorMessage="1" errorTitle="EXCEEDS ACT 1 INDEX" error="The value you entered exceeds the estimated allowable Base Act 1 Index of 3.68%." promptTitle="GENERAL FUND MILLAGE" prompt="Enter a millage value for General Fund Expenses" sqref="F38" xr:uid="{00000000-0002-0000-0000-00000C000000}">
      <formula1>0</formula1>
      <formula2>0.875</formula2>
    </dataValidation>
    <dataValidation type="decimal" allowBlank="1" showInputMessage="1" showErrorMessage="1" errorTitle="EXCEEDS ACT 1 INDEX" error="The value you entered exceeds the estimated allowable Base Act 1 Index of 3.42%." promptTitle="GENERAL FUND MILLAGE" prompt="Enter a millage value for General Fund Expenses" sqref="F37" xr:uid="{00000000-0002-0000-0000-00000D000000}">
      <formula1>0</formula1>
      <formula2>0.7994</formula2>
    </dataValidation>
    <dataValidation type="decimal" allowBlank="1" showInputMessage="1" showErrorMessage="1" errorTitle="EXCEEDS ACT 1" error="The value you entered exceeds the estimated allowable Base Act 1 Index of 3.29%." promptTitle="GENERAL FUND MILLAGE" prompt="Enter a millage value for General Fund Expenses" sqref="F36" xr:uid="{00000000-0002-0000-0000-00000E000000}">
      <formula1>0</formula1>
      <formula2>0.76</formula2>
    </dataValidation>
    <dataValidation type="decimal" allowBlank="1" showInputMessage="1" showErrorMessage="1" errorTitle="EXCEEDS ACT 1" error="The value you entered exceeds the estimataed allowable Base Act 1 Index of 3.10%." promptTitle="GENERAL FUND MILLAGE" prompt="Enter a millage value for General Fund Expenses" sqref="F35" xr:uid="{00000000-0002-0000-0000-00000F000000}">
      <formula1>0</formula1>
      <formula2>0.704</formula2>
    </dataValidation>
    <dataValidation allowBlank="1" showInputMessage="1" showErrorMessage="1" promptTitle="Homestead Reduction" prompt="For Qualifying Parcels, enter &quot;-10414&quot;, otherwise enter &quot;0&quot;._x000a__x000a_For info on PDE Homestead Reduction see:_x000a_http://www.education.pa.gov/Teachers%20-%20Administrators/Property%20Tax%20Relief/Pages/Property-Tax-Reduction-Allocations.aspx_x000a__x000a_" sqref="G22" xr:uid="{00000000-0002-0000-0000-000010000000}"/>
  </dataValidations>
  <hyperlinks>
    <hyperlink ref="G67" r:id="rId1" xr:uid="{43C3F5AD-EE3B-4CD4-B648-A3FC4B0F0D0D}"/>
  </hyperlinks>
  <pageMargins left="0.45" right="0.2" top="0.5" bottom="0.2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CALC</vt:lpstr>
    </vt:vector>
  </TitlesOfParts>
  <Company>Avon Grove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 Marcia</dc:creator>
  <cp:lastModifiedBy>Marchese Chris</cp:lastModifiedBy>
  <cp:lastPrinted>2018-03-20T13:10:10Z</cp:lastPrinted>
  <dcterms:created xsi:type="dcterms:W3CDTF">2018-01-03T19:40:52Z</dcterms:created>
  <dcterms:modified xsi:type="dcterms:W3CDTF">2020-02-26T14:41:47Z</dcterms:modified>
</cp:coreProperties>
</file>